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/>
  </bookViews>
  <sheets>
    <sheet name="Данные для ввода" sheetId="4" r:id="rId1"/>
    <sheet name="Заявление" sheetId="5" r:id="rId2"/>
    <sheet name="Расчеты" sheetId="3" r:id="rId3"/>
    <sheet name="Суммы по актам" sheetId="1" r:id="rId4"/>
  </sheets>
  <definedNames>
    <definedName name="flat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4" i="5" l="1"/>
  <c r="A3" i="5" l="1"/>
  <c r="C48" i="3" l="1"/>
  <c r="C49" i="3"/>
  <c r="C43" i="3"/>
  <c r="C44" i="3"/>
  <c r="C38" i="3"/>
  <c r="C39" i="3"/>
  <c r="C33" i="3"/>
  <c r="C34" i="3"/>
  <c r="C28" i="3"/>
  <c r="C29" i="3"/>
  <c r="C23" i="3"/>
  <c r="C24" i="3"/>
  <c r="C18" i="3"/>
  <c r="C19" i="3"/>
  <c r="C13" i="3"/>
  <c r="C14" i="3"/>
  <c r="C15" i="3" l="1"/>
  <c r="C35" i="3"/>
  <c r="C25" i="3"/>
  <c r="C20" i="3"/>
  <c r="C50" i="3"/>
  <c r="C40" i="3"/>
  <c r="C30" i="3"/>
  <c r="C45" i="3"/>
  <c r="B6" i="3" l="1"/>
  <c r="B5" i="3"/>
  <c r="B7" i="3"/>
  <c r="B2" i="3"/>
  <c r="B4" i="3"/>
  <c r="B3" i="3"/>
  <c r="B1" i="3"/>
  <c r="B8" i="3" s="1"/>
</calcChain>
</file>

<file path=xl/sharedStrings.xml><?xml version="1.0" encoding="utf-8"?>
<sst xmlns="http://schemas.openxmlformats.org/spreadsheetml/2006/main" count="96" uniqueCount="60">
  <si>
    <t>Приложение к заявлению о перерасчете</t>
  </si>
  <si>
    <t>Площадь</t>
  </si>
  <si>
    <t>Суммы по актам выполненных работ</t>
  </si>
  <si>
    <t>1. апрель:    355 480,83 руб.</t>
  </si>
  <si>
    <t>2. май:          359 973,89 руб.</t>
  </si>
  <si>
    <t>3. июнь:        444 284,96 руб.</t>
  </si>
  <si>
    <t>4. июль:        413 665,43 руб.</t>
  </si>
  <si>
    <t>5. август:      398 694,12 руб.</t>
  </si>
  <si>
    <t>6. сентябрь: 458 131,41 руб.</t>
  </si>
  <si>
    <t>7. октябрь:   410 400,22 руб.</t>
  </si>
  <si>
    <t>8. ноябрь:    502 135,78 руб.</t>
  </si>
  <si>
    <t>Э/Эн на СОИ</t>
  </si>
  <si>
    <t>Содержан.18</t>
  </si>
  <si>
    <t>Вид услуг</t>
  </si>
  <si>
    <t>Тариф руб/кв.м</t>
  </si>
  <si>
    <t>Размер платы</t>
  </si>
  <si>
    <t>Итог, май 2018</t>
  </si>
  <si>
    <t>Итог, апрель 2018</t>
  </si>
  <si>
    <t>Итог, июнь 2018</t>
  </si>
  <si>
    <t>Итог, июль 2018</t>
  </si>
  <si>
    <t>Итог, август 2018</t>
  </si>
  <si>
    <t>Итог, сентябрь 2018</t>
  </si>
  <si>
    <t>Итог, октябрь 2018</t>
  </si>
  <si>
    <t>Итог, ноябрь 2018</t>
  </si>
  <si>
    <t>Промежуточный итог. Итого к оплате апрель-ноябрь 2018</t>
  </si>
  <si>
    <t>Расшифровка апрель-ноябрь 2018</t>
  </si>
  <si>
    <t>Название Поля</t>
  </si>
  <si>
    <t>Данные, которые нужно ввести</t>
  </si>
  <si>
    <t>Комментарий по заполнению поля</t>
  </si>
  <si>
    <t>от ФИО</t>
  </si>
  <si>
    <t>Мобильный телефон</t>
  </si>
  <si>
    <t>Ваш номер телефона, при желании можно не заполнять</t>
  </si>
  <si>
    <t>Площадь квартиры взять из любой квитанции от УК или посмотреть в системе ГИС ЖКХ.</t>
  </si>
  <si>
    <t>Кому: Директору УК СМСС-Сервис</t>
  </si>
  <si>
    <t>Бороде Алексею Владимировичу</t>
  </si>
  <si>
    <t>Заявление</t>
  </si>
  <si>
    <t>По соглашению от 25 января 2019 между Бородой А.В. и председателем совета МКД по ул.Николаева д.18 Елисеевым Алексеем Николаевичем сторона УК СМСС-Сервис по п 3.2 обязуется «произвести перерасчет стоимости услуг по содержанию и текущему ремонту общего имущества МКД по Николаева 18 в соответствии с ежемесячными актами приемки, указанными в п.2.1 настоящего соглашения по заявлению собственников, с момента подписания последними акта приема-передачи (договора купли-продажи) помещения до момент выбора УК и установления тарифа Протоколом общего собрания собственников №4 от 23.11.2018г».</t>
  </si>
  <si>
    <t>Дата:</t>
  </si>
  <si>
    <t>Подпись:</t>
  </si>
  <si>
    <t>Месяц покупки квартиры подписания Акта приема-передачи или покупки квартиры.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</si>
  <si>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</si>
  <si>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</si>
  <si>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</si>
  <si>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</si>
  <si>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</si>
  <si>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</si>
  <si>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</si>
  <si>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Column1</t>
  </si>
  <si>
    <t>Промежуточный итог. Итого к оплате май-ноябрь 2018</t>
  </si>
  <si>
    <t>Промежуточный итог. Итого к оплате дата покупки-ноябрь 2018</t>
  </si>
  <si>
    <t>Промежуточный итог. Итого к оплате июнь-ноябрь 2018</t>
  </si>
  <si>
    <t>Промежуточный итог. Итого к оплате июль-ноябрь 2018</t>
  </si>
  <si>
    <t>Промежуточный итог. Итого к оплате август-ноябрь 2018</t>
  </si>
  <si>
    <t>Промежуточный итог. Итого к оплате сентябрь-ноябрь 2018</t>
  </si>
  <si>
    <t>Промежуточный итог. Итого к оплате октябрь-ноябрь 2018</t>
  </si>
  <si>
    <t>Если вы подписали акт 30-31 марта, то Выберете "Апрель 2018".</t>
  </si>
  <si>
    <t>Рассчеты прилагаю на отдельном листе в документе.</t>
  </si>
  <si>
    <t xml:space="preserve">Номер кладовой </t>
  </si>
  <si>
    <t>Блиновой Александры Викторовны</t>
  </si>
  <si>
    <t>Прошу произвести корректировку.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</si>
</sst>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Font="1" applyBorder="1" applyAlignment="1">
      <alignment wrapText="1"/>
    </xf>
    <xf numFmtId="0" fontId="0" fillId="0" borderId="0" xfId="0" applyNumberForma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" fontId="0" fillId="0" borderId="0" xfId="0" applyNumberFormat="1"/>
    <xf numFmtId="0" fontId="2" fillId="0" borderId="0" xfId="0" applyFont="1" applyBorder="1" applyAlignment="1">
      <alignment wrapText="1"/>
    </xf>
    <xf numFmtId="0" fontId="0" fillId="0" borderId="0" xfId="0" applyAlignment="1">
      <alignment vertical="top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top"/>
    </xf>
    <xf numFmtId="0" fontId="0" fillId="3" borderId="8" xfId="0" applyFill="1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3" borderId="0" xfId="0" applyFill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3" borderId="9" xfId="0" applyFill="1" applyBorder="1" applyAlignment="1">
      <alignment horizontal="left" vertical="top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3" borderId="0" xfId="0" applyNumberFormat="1" applyFill="1" applyBorder="1" applyAlignment="1">
      <alignment horizontal="left" vertical="top"/>
    </xf>
    <xf numFmtId="49" fontId="0" fillId="0" borderId="0" xfId="0" applyNumberFormat="1"/>
    <xf numFmtId="2" fontId="2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top" wrapText="1"/>
    </xf>
    <xf numFmtId="49" fontId="0" fillId="3" borderId="13" xfId="0" applyNumberFormat="1" applyFill="1" applyBorder="1" applyAlignment="1">
      <alignment horizontal="left" vertical="top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22">
    <dxf>
      <numFmt numFmtId="30" formatCode="@"/>
    </dxf>
    <dxf>
      <numFmt numFmtId="30" formatCode="@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3:C8" totalsRowShown="0" dataDxfId="21">
  <tableColumns count="3">
    <tableColumn id="1" name="Название Поля" dataDxfId="20"/>
    <tableColumn id="2" name="Данные, которые нужно ввести" dataDxfId="19"/>
    <tableColumn id="3" name="Комментарий по заполнению поля" dataDxfId="18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" name="Table1" displayName="Table1" ref="A52:A59" totalsRowShown="0" headerRowDxfId="1">
  <autoFilter ref="A52:A59"/>
  <tableColumns count="1">
    <tableColumn id="1" name="Column1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12:C15" totalsRowCount="1">
  <autoFilter ref="A12:C14"/>
  <tableColumns count="3">
    <tableColumn id="1" name="Вид услуг" totalsRowLabel="Итог, апрель 2018"/>
    <tableColumn id="2" name="Тариф руб/кв.м"/>
    <tableColumn id="3" name="Размер платы" totalsRowFunction="sum" dataDxfId="17" totalsRowDxfId="16">
      <calculatedColumnFormula>Таблица4[[#This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Таблица46" displayName="Таблица46" ref="A17:C20" totalsRowCount="1">
  <autoFilter ref="A17:C19"/>
  <tableColumns count="3">
    <tableColumn id="1" name="Вид услуг" totalsRowLabel="Итог, май 2018"/>
    <tableColumn id="2" name="Тариф руб/кв.м"/>
    <tableColumn id="3" name="Размер платы" totalsRowFunction="sum" dataDxfId="15" totalsRowDxfId="14">
      <calculatedColumnFormula>Таблица46[[#This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Таблица467" displayName="Таблица467" ref="A22:C25" totalsRowCount="1">
  <autoFilter ref="A22:C24"/>
  <tableColumns count="3">
    <tableColumn id="1" name="Вид услуг" totalsRowLabel="Итог, июнь 2018"/>
    <tableColumn id="2" name="Тариф руб/кв.м"/>
    <tableColumn id="3" name="Размер платы" totalsRowFunction="sum" dataDxfId="13" totalsRowDxfId="12">
      <calculatedColumnFormula>Таблица467[[#This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Таблица4678" displayName="Таблица4678" ref="A27:C30" totalsRowCount="1">
  <autoFilter ref="A27:C29"/>
  <tableColumns count="3">
    <tableColumn id="1" name="Вид услуг" totalsRowLabel="Итог, июль 2018"/>
    <tableColumn id="2" name="Тариф руб/кв.м"/>
    <tableColumn id="3" name="Размер платы" totalsRowFunction="sum" dataDxfId="11" totalsRowDxfId="10">
      <calculatedColumnFormula>Таблица4678[[#This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Таблица46789" displayName="Таблица46789" ref="A32:C35" totalsRowCount="1">
  <autoFilter ref="A32:C34"/>
  <tableColumns count="3">
    <tableColumn id="1" name="Вид услуг" totalsRowLabel="Итог, август 2018"/>
    <tableColumn id="2" name="Тариф руб/кв.м"/>
    <tableColumn id="3" name="Размер платы" totalsRowFunction="sum" dataDxfId="9" totalsRowDxfId="8">
      <calculatedColumnFormula>Таблица46789[[#This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Таблица4678910" displayName="Таблица4678910" ref="A37:C40" totalsRowCount="1">
  <autoFilter ref="A37:C39"/>
  <tableColumns count="3">
    <tableColumn id="1" name="Вид услуг" totalsRowLabel="Итог, сентябрь 2018"/>
    <tableColumn id="2" name="Тариф руб/кв.м"/>
    <tableColumn id="3" name="Размер платы" totalsRowFunction="sum" dataDxfId="7" totalsRowDxfId="6">
      <calculatedColumnFormula>Таблица4678910[[#This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Таблица467891011" displayName="Таблица467891011" ref="A42:C45" totalsRowCount="1">
  <autoFilter ref="A42:C44"/>
  <tableColumns count="3">
    <tableColumn id="1" name="Вид услуг" totalsRowLabel="Итог, октябрь 2018"/>
    <tableColumn id="2" name="Тариф руб/кв.м"/>
    <tableColumn id="3" name="Размер платы" totalsRowFunction="sum" dataDxfId="5" totalsRowDxfId="4">
      <calculatedColumnFormula>Таблица467891011[[#This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Таблица46789101112" displayName="Таблица46789101112" ref="A47:C50" totalsRowCount="1">
  <autoFilter ref="A47:C49"/>
  <tableColumns count="3">
    <tableColumn id="1" name="Вид услуг" totalsRowLabel="Итог, ноябрь 2018"/>
    <tableColumn id="2" name="Тариф руб/кв.м"/>
    <tableColumn id="3" name="Размер платы" totalsRowFunction="sum" dataDxfId="3" totalsRowDxfId="2">
      <calculatedColumnFormula>Таблица46789101112[[#This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4" sqref="B4"/>
    </sheetView>
  </sheetViews>
  <sheetFormatPr defaultRowHeight="15" x14ac:dyDescent="0.25"/>
  <cols>
    <col min="1" max="1" width="47.7109375" customWidth="1"/>
    <col min="2" max="2" width="35" customWidth="1"/>
    <col min="3" max="3" width="56.140625" customWidth="1"/>
  </cols>
  <sheetData>
    <row r="1" spans="1:3" ht="15.75" thickBot="1" x14ac:dyDescent="0.3">
      <c r="A1" s="31" t="s">
        <v>0</v>
      </c>
      <c r="B1" s="32"/>
      <c r="C1" s="33"/>
    </row>
    <row r="3" spans="1:3" x14ac:dyDescent="0.25">
      <c r="A3" t="s">
        <v>26</v>
      </c>
      <c r="B3" t="s">
        <v>27</v>
      </c>
      <c r="C3" t="s">
        <v>28</v>
      </c>
    </row>
    <row r="4" spans="1:3" x14ac:dyDescent="0.25">
      <c r="A4" s="11" t="s">
        <v>57</v>
      </c>
      <c r="B4" s="12">
        <v>6063</v>
      </c>
      <c r="C4" s="17"/>
    </row>
    <row r="5" spans="1:3" ht="30" x14ac:dyDescent="0.25">
      <c r="A5" s="13" t="s">
        <v>1</v>
      </c>
      <c r="B5" s="24">
        <v>3.7</v>
      </c>
      <c r="C5" s="18" t="s">
        <v>32</v>
      </c>
    </row>
    <row r="6" spans="1:3" x14ac:dyDescent="0.25">
      <c r="A6" s="13" t="s">
        <v>29</v>
      </c>
      <c r="B6" s="14" t="s">
        <v>58</v>
      </c>
      <c r="C6" s="18"/>
    </row>
    <row r="7" spans="1:3" x14ac:dyDescent="0.25">
      <c r="A7" s="15" t="s">
        <v>30</v>
      </c>
      <c r="B7" s="16">
        <v>89134445566</v>
      </c>
      <c r="C7" s="19" t="s">
        <v>31</v>
      </c>
    </row>
    <row r="8" spans="1:3" ht="30" x14ac:dyDescent="0.25">
      <c r="A8" s="27" t="s">
        <v>39</v>
      </c>
      <c r="B8" s="28" t="s">
        <v>40</v>
      </c>
      <c r="C8" s="29" t="s">
        <v>55</v>
      </c>
    </row>
    <row r="9" spans="1:3" x14ac:dyDescent="0.25">
      <c r="A9" s="9"/>
      <c r="B9" s="9"/>
      <c r="C9" s="9"/>
    </row>
    <row r="10" spans="1:3" x14ac:dyDescent="0.25">
      <c r="A10" s="9"/>
      <c r="B10" s="9"/>
      <c r="C10" s="9"/>
    </row>
    <row r="11" spans="1:3" x14ac:dyDescent="0.25">
      <c r="A11" s="9"/>
      <c r="B11" s="9"/>
      <c r="C11" s="9"/>
    </row>
    <row r="12" spans="1:3" x14ac:dyDescent="0.25">
      <c r="A12" s="9"/>
      <c r="B12" s="9"/>
      <c r="C12" s="9"/>
    </row>
    <row r="13" spans="1:3" x14ac:dyDescent="0.25">
      <c r="A13" s="9"/>
      <c r="B13" s="9"/>
      <c r="C13" s="9"/>
    </row>
    <row r="14" spans="1:3" x14ac:dyDescent="0.25">
      <c r="A14" s="9"/>
      <c r="B14" s="9"/>
      <c r="C14" s="9"/>
    </row>
    <row r="15" spans="1:3" x14ac:dyDescent="0.25">
      <c r="A15" s="9"/>
      <c r="B15" s="9"/>
      <c r="C15" s="9"/>
    </row>
    <row r="16" spans="1:3" x14ac:dyDescent="0.25">
      <c r="A16" s="9"/>
      <c r="B16" s="9"/>
      <c r="C16" s="9"/>
    </row>
    <row r="17" spans="1:3" x14ac:dyDescent="0.25">
      <c r="A17" s="9"/>
      <c r="B17" s="9"/>
      <c r="C17" s="9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Поле обязательно" error="Выберете одно из значений">
          <x14:formula1>
            <xm:f>Расчеты!$A$53:$A$59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5" sqref="A15"/>
    </sheetView>
  </sheetViews>
  <sheetFormatPr defaultRowHeight="15" x14ac:dyDescent="0.25"/>
  <cols>
    <col min="1" max="1" width="84.5703125" customWidth="1"/>
  </cols>
  <sheetData>
    <row r="1" spans="1:1" x14ac:dyDescent="0.25">
      <c r="A1" s="20" t="s">
        <v>33</v>
      </c>
    </row>
    <row r="2" spans="1:1" x14ac:dyDescent="0.25">
      <c r="A2" s="20" t="s">
        <v>34</v>
      </c>
    </row>
    <row r="3" spans="1:1" x14ac:dyDescent="0.25">
      <c r="A3" s="21" t="str">
        <f>CONCATENATE("от ",'Данные для ввода'!B6)</f>
        <v>от Блиновой Александры Викторовны</v>
      </c>
    </row>
    <row r="4" spans="1:1" x14ac:dyDescent="0.25">
      <c r="A4" s="21" t="str">
        <f>CONCATENATE("Николаева д.18, кл.",'Данные для ввода'!B4,", моб.т. ",'Данные для ввода'!B7)</f>
        <v>Николаева д.18, кл.6063, моб.т. 89134445566</v>
      </c>
    </row>
    <row r="6" spans="1:1" ht="18.75" x14ac:dyDescent="0.3">
      <c r="A6" s="22" t="s">
        <v>35</v>
      </c>
    </row>
    <row r="7" spans="1:1" ht="120" x14ac:dyDescent="0.25">
      <c r="A7" s="23" t="s">
        <v>36</v>
      </c>
    </row>
    <row r="8" spans="1:1" x14ac:dyDescent="0.25">
      <c r="A8" s="23"/>
    </row>
    <row r="9" spans="1:1" ht="60" x14ac:dyDescent="0.25">
      <c r="A9" s="30" t="str">
        <f>CONCATENATE("Согласно приложенным расшифровкам, стоимость услуг по содержанию и текущему ремонту ОИ МКД по Николаева 18-",'Данные для ввода'!B4," в период ",'Данные для ввода'!B8," (с момента подписания акта приема передачи/покупки квартиры) - Ноябрь 2018г  включительно составляет ",Расчеты!B8, " руб.")</f>
        <v>Согласно приложенным расшифровкам, стоимость услуг по содержанию и текущему ремонту ОИ МКД по Николаева 18-6063 в период Апрель 2018 (с момента подписания акта приема передачи/покупки квартиры) - Ноябрь 2018г  включительно составляет 556,7 руб.</v>
      </c>
    </row>
    <row r="11" spans="1:1" x14ac:dyDescent="0.25">
      <c r="A11" s="23" t="s">
        <v>56</v>
      </c>
    </row>
    <row r="13" spans="1:1" x14ac:dyDescent="0.25">
      <c r="A13" s="23" t="s">
        <v>59</v>
      </c>
    </row>
    <row r="15" spans="1:1" x14ac:dyDescent="0.25">
      <c r="A15" s="23"/>
    </row>
    <row r="17" spans="1:1" x14ac:dyDescent="0.25">
      <c r="A17" s="23" t="s">
        <v>37</v>
      </c>
    </row>
    <row r="18" spans="1:1" x14ac:dyDescent="0.25">
      <c r="A18" s="23" t="s">
        <v>38</v>
      </c>
    </row>
  </sheetData>
  <sheetProtection password="F413" sheet="1" objects="1" scenarios="1"/>
  <printOptions gridLine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C8" sqref="C8"/>
    </sheetView>
  </sheetViews>
  <sheetFormatPr defaultRowHeight="15" x14ac:dyDescent="0.25"/>
  <cols>
    <col min="1" max="1" width="37.42578125" bestFit="1" customWidth="1"/>
    <col min="2" max="2" width="17" customWidth="1"/>
    <col min="3" max="3" width="19.7109375" bestFit="1" customWidth="1"/>
    <col min="4" max="4" width="93.7109375" bestFit="1" customWidth="1"/>
  </cols>
  <sheetData>
    <row r="1" spans="1:3" ht="30" x14ac:dyDescent="0.25">
      <c r="A1" s="8" t="s">
        <v>24</v>
      </c>
      <c r="B1" s="26">
        <f>ROUND(Таблица4[[#Totals],[Размер платы]]+Таблица46[[#Totals],[Размер платы]]+Таблица467[[#Totals],[Размер платы]]+Таблица4678[[#Totals],[Размер платы]]+Таблица46789[[#Totals],[Размер платы]]+Таблица4678910[[#Totals],[Размер платы]]+Таблица467891011[[#Totals],[Размер платы]]+Таблица46789101112[[#Totals],[Размер платы]],2)</f>
        <v>556.70000000000005</v>
      </c>
    </row>
    <row r="2" spans="1:3" ht="30" x14ac:dyDescent="0.25">
      <c r="A2" s="8" t="s">
        <v>48</v>
      </c>
      <c r="B2" s="26">
        <f>ROUND(Таблица46[[#Totals],[Размер платы]]+Таблица467[[#Totals],[Размер платы]]+Таблица4678[[#Totals],[Размер платы]]+Таблица46789[[#Totals],[Размер платы]]+Таблица4678910[[#Totals],[Размер платы]]+Таблица467891011[[#Totals],[Размер платы]]+Таблица46789101112[[#Totals],[Размер платы]],2)</f>
        <v>496.13</v>
      </c>
    </row>
    <row r="3" spans="1:3" ht="30" x14ac:dyDescent="0.25">
      <c r="A3" s="8" t="s">
        <v>50</v>
      </c>
      <c r="B3" s="26">
        <f>ROUND(Таблица467[[#Totals],[Размер платы]]+Таблица4678[[#Totals],[Размер платы]]+Таблица46789[[#Totals],[Размер платы]]+Таблица4678910[[#Totals],[Размер платы]]+Таблица467891011[[#Totals],[Размер платы]]+Таблица46789101112[[#Totals],[Размер платы]],2)</f>
        <v>434.94</v>
      </c>
    </row>
    <row r="4" spans="1:3" ht="30" x14ac:dyDescent="0.25">
      <c r="A4" s="8" t="s">
        <v>51</v>
      </c>
      <c r="B4" s="26">
        <f>ROUND(Таблица4678[[#Totals],[Размер платы]]+Таблица46789[[#Totals],[Размер платы]]+Таблица4678910[[#Totals],[Размер платы]]+Таблица467891011[[#Totals],[Размер платы]]+Таблица46789101112[[#Totals],[Размер платы]],2)</f>
        <v>361.93</v>
      </c>
    </row>
    <row r="5" spans="1:3" ht="30" x14ac:dyDescent="0.25">
      <c r="A5" s="8" t="s">
        <v>52</v>
      </c>
      <c r="B5" s="26">
        <f>ROUND(Таблица46789[[#Totals],[Размер платы]]+Таблица4678910[[#Totals],[Размер платы]]+Таблица467891011[[#Totals],[Размер платы]]+Таблица46789101112[[#Totals],[Размер платы]],2)</f>
        <v>293.23</v>
      </c>
    </row>
    <row r="6" spans="1:3" ht="30" x14ac:dyDescent="0.25">
      <c r="A6" s="8" t="s">
        <v>53</v>
      </c>
      <c r="B6" s="26">
        <f>ROUND(Таблица4678910[[#Totals],[Размер платы]]+Таблица467891011[[#Totals],[Размер платы]]+Таблица46789101112[[#Totals],[Размер платы]],2)</f>
        <v>226.63</v>
      </c>
    </row>
    <row r="7" spans="1:3" ht="30" x14ac:dyDescent="0.25">
      <c r="A7" s="8" t="s">
        <v>54</v>
      </c>
      <c r="B7" s="26">
        <f>ROUND(Таблица467891011[[#Totals],[Размер платы]]+Таблица46789101112[[#Totals],[Размер платы]],2)</f>
        <v>150.91999999999999</v>
      </c>
    </row>
    <row r="8" spans="1:3" ht="30" x14ac:dyDescent="0.25">
      <c r="A8" s="8" t="s">
        <v>49</v>
      </c>
      <c r="B8" s="26">
        <f>IF(Table2[[#This Row],[Данные, которые нужно ввести]]=Расчеты!A53,Расчеты!B1,IF(Table2[[#This Row],[Данные, которые нужно ввести]]=Расчеты!A54,Расчеты!B2,IF(Table2[[#This Row],[Данные, которые нужно ввести]]=Расчеты!A55,Расчеты!B3,IF(Table2[[#This Row],[Данные, которые нужно ввести]]=Расчеты!A56,Расчеты!B4,IF(Table2[[#This Row],[Данные, которые нужно ввести]]=Расчеты!A57,Расчеты!B5,IF(Table2[[#This Row],[Данные, которые нужно ввести]]=Расчеты!A58,Расчеты!B6,Расчеты!B7))))))</f>
        <v>556.70000000000005</v>
      </c>
    </row>
    <row r="9" spans="1:3" x14ac:dyDescent="0.25">
      <c r="A9" s="3"/>
      <c r="B9" s="10"/>
    </row>
    <row r="10" spans="1:3" x14ac:dyDescent="0.25">
      <c r="A10" s="3"/>
      <c r="B10" s="4"/>
    </row>
    <row r="11" spans="1:3" x14ac:dyDescent="0.25">
      <c r="A11" s="34" t="s">
        <v>25</v>
      </c>
      <c r="B11" s="34"/>
      <c r="C11" s="34"/>
    </row>
    <row r="12" spans="1:3" x14ac:dyDescent="0.25">
      <c r="A12" s="6" t="s">
        <v>13</v>
      </c>
      <c r="B12" s="5" t="s">
        <v>14</v>
      </c>
      <c r="C12" s="1" t="s">
        <v>15</v>
      </c>
    </row>
    <row r="13" spans="1:3" x14ac:dyDescent="0.25">
      <c r="A13" t="s">
        <v>11</v>
      </c>
      <c r="B13">
        <v>2.92</v>
      </c>
      <c r="C13" s="7">
        <f>Таблица4[[#This Row],[Тариф руб/кв.м]]*'Данные для ввода'!$B$5</f>
        <v>10.804</v>
      </c>
    </row>
    <row r="14" spans="1:3" x14ac:dyDescent="0.25">
      <c r="A14" t="s">
        <v>12</v>
      </c>
      <c r="B14">
        <v>13.45</v>
      </c>
      <c r="C14" s="7">
        <f>Таблица4[[#This Row],[Тариф руб/кв.м]]*'Данные для ввода'!$B$5</f>
        <v>49.765000000000001</v>
      </c>
    </row>
    <row r="15" spans="1:3" x14ac:dyDescent="0.25">
      <c r="A15" t="s">
        <v>17</v>
      </c>
      <c r="C15" s="2">
        <f>SUBTOTAL(109,Таблица4[Размер платы])</f>
        <v>60.569000000000003</v>
      </c>
    </row>
    <row r="17" spans="1:3" x14ac:dyDescent="0.25">
      <c r="A17" s="6" t="s">
        <v>13</v>
      </c>
      <c r="B17" s="5" t="s">
        <v>14</v>
      </c>
      <c r="C17" s="1" t="s">
        <v>15</v>
      </c>
    </row>
    <row r="18" spans="1:3" x14ac:dyDescent="0.25">
      <c r="A18" t="s">
        <v>11</v>
      </c>
      <c r="B18">
        <v>2.92</v>
      </c>
      <c r="C18" s="7">
        <f>Таблица46[[#This Row],[Тариф руб/кв.м]]*'Данные для ввода'!$B$5</f>
        <v>10.804</v>
      </c>
    </row>
    <row r="19" spans="1:3" x14ac:dyDescent="0.25">
      <c r="A19" t="s">
        <v>12</v>
      </c>
      <c r="B19">
        <v>13.62</v>
      </c>
      <c r="C19" s="7">
        <f>Таблица46[[#This Row],[Тариф руб/кв.м]]*'Данные для ввода'!$B$5</f>
        <v>50.393999999999998</v>
      </c>
    </row>
    <row r="20" spans="1:3" x14ac:dyDescent="0.25">
      <c r="A20" t="s">
        <v>16</v>
      </c>
      <c r="C20" s="2">
        <f>SUBTOTAL(109,Таблица46[Размер платы])</f>
        <v>61.198</v>
      </c>
    </row>
    <row r="22" spans="1:3" x14ac:dyDescent="0.25">
      <c r="A22" s="6" t="s">
        <v>13</v>
      </c>
      <c r="B22" s="5" t="s">
        <v>14</v>
      </c>
      <c r="C22" s="1" t="s">
        <v>15</v>
      </c>
    </row>
    <row r="23" spans="1:3" x14ac:dyDescent="0.25">
      <c r="A23" t="s">
        <v>11</v>
      </c>
      <c r="B23">
        <v>2.92</v>
      </c>
      <c r="C23" s="7">
        <f>Таблица467[[#This Row],[Тариф руб/кв.м]]*'Данные для ввода'!$B$5</f>
        <v>10.804</v>
      </c>
    </row>
    <row r="24" spans="1:3" x14ac:dyDescent="0.25">
      <c r="A24" t="s">
        <v>12</v>
      </c>
      <c r="B24">
        <v>16.809999999999999</v>
      </c>
      <c r="C24" s="7">
        <f>Таблица467[[#This Row],[Тариф руб/кв.м]]*'Данные для ввода'!$B$5</f>
        <v>62.196999999999996</v>
      </c>
    </row>
    <row r="25" spans="1:3" x14ac:dyDescent="0.25">
      <c r="A25" t="s">
        <v>18</v>
      </c>
      <c r="C25" s="2">
        <f>SUBTOTAL(109,Таблица467[Размер платы])</f>
        <v>73.000999999999991</v>
      </c>
    </row>
    <row r="27" spans="1:3" x14ac:dyDescent="0.25">
      <c r="A27" s="6" t="s">
        <v>13</v>
      </c>
      <c r="B27" s="5" t="s">
        <v>14</v>
      </c>
      <c r="C27" s="1" t="s">
        <v>15</v>
      </c>
    </row>
    <row r="28" spans="1:3" x14ac:dyDescent="0.25">
      <c r="A28" t="s">
        <v>11</v>
      </c>
      <c r="B28">
        <v>2.92</v>
      </c>
      <c r="C28" s="7">
        <f>Таблица4678[[#This Row],[Тариф руб/кв.м]]*'Данные для ввода'!$B$5</f>
        <v>10.804</v>
      </c>
    </row>
    <row r="29" spans="1:3" x14ac:dyDescent="0.25">
      <c r="A29" t="s">
        <v>12</v>
      </c>
      <c r="B29">
        <v>15.65</v>
      </c>
      <c r="C29" s="7">
        <f>Таблица4678[[#This Row],[Тариф руб/кв.м]]*'Данные для ввода'!$B$5</f>
        <v>57.905000000000001</v>
      </c>
    </row>
    <row r="30" spans="1:3" x14ac:dyDescent="0.25">
      <c r="A30" t="s">
        <v>19</v>
      </c>
      <c r="C30" s="2">
        <f>SUBTOTAL(109,Таблица4678[Размер платы])</f>
        <v>68.709000000000003</v>
      </c>
    </row>
    <row r="32" spans="1:3" x14ac:dyDescent="0.25">
      <c r="A32" s="6" t="s">
        <v>13</v>
      </c>
      <c r="B32" s="5" t="s">
        <v>14</v>
      </c>
      <c r="C32" s="1" t="s">
        <v>15</v>
      </c>
    </row>
    <row r="33" spans="1:3" x14ac:dyDescent="0.25">
      <c r="A33" t="s">
        <v>11</v>
      </c>
      <c r="B33">
        <v>2.92</v>
      </c>
      <c r="C33" s="7">
        <f>Таблица46789[[#This Row],[Тариф руб/кв.м]]*'Данные для ввода'!$B$5</f>
        <v>10.804</v>
      </c>
    </row>
    <row r="34" spans="1:3" x14ac:dyDescent="0.25">
      <c r="A34" t="s">
        <v>12</v>
      </c>
      <c r="B34">
        <v>15.08</v>
      </c>
      <c r="C34" s="7">
        <f>Таблица46789[[#This Row],[Тариф руб/кв.м]]*'Данные для ввода'!$B$5</f>
        <v>55.796000000000006</v>
      </c>
    </row>
    <row r="35" spans="1:3" x14ac:dyDescent="0.25">
      <c r="A35" t="s">
        <v>20</v>
      </c>
      <c r="C35" s="2">
        <f>SUBTOTAL(109,Таблица46789[Размер платы])</f>
        <v>66.600000000000009</v>
      </c>
    </row>
    <row r="37" spans="1:3" x14ac:dyDescent="0.25">
      <c r="A37" s="6" t="s">
        <v>13</v>
      </c>
      <c r="B37" s="5" t="s">
        <v>14</v>
      </c>
      <c r="C37" s="1" t="s">
        <v>15</v>
      </c>
    </row>
    <row r="38" spans="1:3" x14ac:dyDescent="0.25">
      <c r="A38" t="s">
        <v>11</v>
      </c>
      <c r="B38">
        <v>3.13</v>
      </c>
      <c r="C38" s="7">
        <f>Таблица4678910[[#This Row],[Тариф руб/кв.м]]*'Данные для ввода'!$B$5</f>
        <v>11.581</v>
      </c>
    </row>
    <row r="39" spans="1:3" x14ac:dyDescent="0.25">
      <c r="A39" t="s">
        <v>12</v>
      </c>
      <c r="B39">
        <v>17.329999999999998</v>
      </c>
      <c r="C39" s="7">
        <f>Таблица4678910[[#This Row],[Тариф руб/кв.м]]*'Данные для ввода'!$B$5</f>
        <v>64.120999999999995</v>
      </c>
    </row>
    <row r="40" spans="1:3" x14ac:dyDescent="0.25">
      <c r="A40" t="s">
        <v>21</v>
      </c>
      <c r="C40" s="2">
        <f>SUBTOTAL(109,Таблица4678910[Размер платы])</f>
        <v>75.701999999999998</v>
      </c>
    </row>
    <row r="42" spans="1:3" x14ac:dyDescent="0.25">
      <c r="A42" s="6" t="s">
        <v>13</v>
      </c>
      <c r="B42" s="5" t="s">
        <v>14</v>
      </c>
      <c r="C42" s="1" t="s">
        <v>15</v>
      </c>
    </row>
    <row r="43" spans="1:3" x14ac:dyDescent="0.25">
      <c r="A43" t="s">
        <v>11</v>
      </c>
      <c r="B43">
        <v>3.13</v>
      </c>
      <c r="C43" s="7">
        <f>Таблица467891011[[#This Row],[Тариф руб/кв.м]]*'Данные для ввода'!$B$5</f>
        <v>11.581</v>
      </c>
    </row>
    <row r="44" spans="1:3" x14ac:dyDescent="0.25">
      <c r="A44" t="s">
        <v>12</v>
      </c>
      <c r="B44">
        <v>15.53</v>
      </c>
      <c r="C44" s="7">
        <f>Таблица467891011[[#This Row],[Тариф руб/кв.м]]*'Данные для ввода'!$B$5</f>
        <v>57.460999999999999</v>
      </c>
    </row>
    <row r="45" spans="1:3" x14ac:dyDescent="0.25">
      <c r="A45" t="s">
        <v>22</v>
      </c>
      <c r="C45" s="2">
        <f>SUBTOTAL(109,Таблица467891011[Размер платы])</f>
        <v>69.042000000000002</v>
      </c>
    </row>
    <row r="47" spans="1:3" x14ac:dyDescent="0.25">
      <c r="A47" s="6" t="s">
        <v>13</v>
      </c>
      <c r="B47" s="5" t="s">
        <v>14</v>
      </c>
      <c r="C47" s="1" t="s">
        <v>15</v>
      </c>
    </row>
    <row r="48" spans="1:3" x14ac:dyDescent="0.25">
      <c r="A48" t="s">
        <v>11</v>
      </c>
      <c r="B48">
        <v>3.13</v>
      </c>
      <c r="C48" s="7">
        <f>Таблица46789101112[[#This Row],[Тариф руб/кв.м]]*'Данные для ввода'!$B$5</f>
        <v>11.581</v>
      </c>
    </row>
    <row r="49" spans="1:3" x14ac:dyDescent="0.25">
      <c r="A49" t="s">
        <v>12</v>
      </c>
      <c r="B49">
        <v>19</v>
      </c>
      <c r="C49" s="7">
        <f>Таблица46789101112[[#This Row],[Тариф руб/кв.м]]*'Данные для ввода'!$B$5</f>
        <v>70.3</v>
      </c>
    </row>
    <row r="50" spans="1:3" x14ac:dyDescent="0.25">
      <c r="A50" t="s">
        <v>23</v>
      </c>
      <c r="C50" s="2">
        <f>SUBTOTAL(109,Таблица46789101112[Размер платы])</f>
        <v>81.881</v>
      </c>
    </row>
    <row r="52" spans="1:3" x14ac:dyDescent="0.25">
      <c r="A52" s="25" t="s">
        <v>47</v>
      </c>
    </row>
    <row r="53" spans="1:3" x14ac:dyDescent="0.25">
      <c r="A53" s="25" t="s">
        <v>40</v>
      </c>
    </row>
    <row r="54" spans="1:3" x14ac:dyDescent="0.25">
      <c r="A54" s="25" t="s">
        <v>41</v>
      </c>
    </row>
    <row r="55" spans="1:3" x14ac:dyDescent="0.25">
      <c r="A55" s="25" t="s">
        <v>42</v>
      </c>
    </row>
    <row r="56" spans="1:3" x14ac:dyDescent="0.25">
      <c r="A56" s="25" t="s">
        <v>43</v>
      </c>
    </row>
    <row r="57" spans="1:3" x14ac:dyDescent="0.25">
      <c r="A57" s="25" t="s">
        <v>44</v>
      </c>
    </row>
    <row r="58" spans="1:3" x14ac:dyDescent="0.25">
      <c r="A58" s="25" t="s">
        <v>45</v>
      </c>
    </row>
    <row r="59" spans="1:3" x14ac:dyDescent="0.25">
      <c r="A59" s="25" t="s">
        <v>46</v>
      </c>
    </row>
  </sheetData>
  <sheetProtection password="F413" sheet="1" objects="1" scenarios="1"/>
  <mergeCells count="1">
    <mergeCell ref="A11:C11"/>
  </mergeCells>
  <pageMargins left="0.7" right="0.7" top="0.75" bottom="0.75" header="0.3" footer="0.3"/>
  <pageSetup paperSize="9" orientation="portrait" horizontalDpi="300" verticalDpi="30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defaultRowHeight="15" x14ac:dyDescent="0.25"/>
  <cols>
    <col min="1" max="1" width="26.28515625" customWidth="1"/>
    <col min="2" max="2" width="26.85546875" bestFit="1" customWidth="1"/>
    <col min="3" max="3" width="25.5703125" customWidth="1"/>
    <col min="4" max="4" width="21.28515625" bestFit="1" customWidth="1"/>
    <col min="5" max="5" width="31.140625" customWidth="1"/>
    <col min="6" max="6" width="49.28515625" bestFit="1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</sheetData>
  <sheetProtection password="F413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Данные для ввода</vt:lpstr>
      <vt:lpstr>Заявление</vt:lpstr>
      <vt:lpstr>Расчеты</vt:lpstr>
      <vt:lpstr>Суммы по актам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2019-03-27T13:10:52Z</cp:lastPrinted>
  <dcterms:created xsi:type="dcterms:W3CDTF">2019-03-18T14:00:33Z</dcterms:created>
  <dcterms:modified xsi:type="dcterms:W3CDTF">2019-03-27T20:41:33Z</dcterms:modified>
</cp:coreProperties>
</file>