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Данные для ввода" sheetId="4" r:id="rId1"/>
    <sheet name="Заявление" sheetId="5" r:id="rId2"/>
    <sheet name="Расчеты" sheetId="3" r:id="rId3"/>
    <sheet name="Суммы по актам" sheetId="1" r:id="rId4"/>
  </sheets>
  <definedNames>
    <definedName name="flat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3" i="5"/>
  <c r="C69" i="3" l="1"/>
  <c r="C70" i="3"/>
  <c r="C71" i="3"/>
  <c r="C72" i="3"/>
  <c r="C73" i="3"/>
  <c r="C61" i="3"/>
  <c r="C62" i="3"/>
  <c r="C63" i="3"/>
  <c r="C64" i="3"/>
  <c r="C65" i="3"/>
  <c r="C53" i="3"/>
  <c r="C54" i="3"/>
  <c r="C55" i="3"/>
  <c r="C56" i="3"/>
  <c r="C57" i="3"/>
  <c r="C45" i="3"/>
  <c r="C46" i="3"/>
  <c r="C47" i="3"/>
  <c r="C48" i="3"/>
  <c r="C49" i="3"/>
  <c r="C37" i="3"/>
  <c r="C38" i="3"/>
  <c r="C39" i="3"/>
  <c r="C40" i="3"/>
  <c r="C41" i="3"/>
  <c r="C29" i="3"/>
  <c r="C30" i="3"/>
  <c r="C31" i="3"/>
  <c r="C32" i="3"/>
  <c r="C33" i="3"/>
  <c r="C21" i="3"/>
  <c r="C22" i="3"/>
  <c r="C23" i="3"/>
  <c r="C24" i="3"/>
  <c r="C25" i="3"/>
  <c r="C13" i="3"/>
  <c r="C14" i="3"/>
  <c r="C15" i="3"/>
  <c r="C16" i="3"/>
  <c r="C17" i="3"/>
  <c r="C18" i="3" l="1"/>
  <c r="C50" i="3"/>
  <c r="C34" i="3"/>
  <c r="C26" i="3"/>
  <c r="C74" i="3"/>
  <c r="C58" i="3"/>
  <c r="C42" i="3"/>
  <c r="C66" i="3"/>
  <c r="B7" i="3" l="1"/>
  <c r="B6" i="3"/>
  <c r="B5" i="3"/>
  <c r="B2" i="3"/>
  <c r="B4" i="3"/>
  <c r="B3" i="3"/>
  <c r="B1" i="3"/>
  <c r="B8" i="3" s="1"/>
  <c r="A9" i="5" s="1"/>
</calcChain>
</file>

<file path=xl/sharedStrings.xml><?xml version="1.0" encoding="utf-8"?>
<sst xmlns="http://schemas.openxmlformats.org/spreadsheetml/2006/main" count="121" uniqueCount="64">
  <si>
    <t>Приложение к заявлению о перерасчете</t>
  </si>
  <si>
    <t xml:space="preserve">Номер квартиры </t>
  </si>
  <si>
    <t>Площадь</t>
  </si>
  <si>
    <t>Суммы по актам выполненных работ</t>
  </si>
  <si>
    <t>1. апрель:    355 480,83 руб.</t>
  </si>
  <si>
    <t>2. май:          359 973,89 руб.</t>
  </si>
  <si>
    <t>3. июнь:        444 284,96 руб.</t>
  </si>
  <si>
    <t>4. июль:        413 665,43 руб.</t>
  </si>
  <si>
    <t>5. август:      398 694,12 руб.</t>
  </si>
  <si>
    <t>6. сентябрь: 458 131,41 руб.</t>
  </si>
  <si>
    <t>7. октябрь:   410 400,22 руб.</t>
  </si>
  <si>
    <t>8. ноябрь:    502 135,78 руб.</t>
  </si>
  <si>
    <t>Э/Эн на СОИ</t>
  </si>
  <si>
    <t xml:space="preserve">ХВС на СОИ </t>
  </si>
  <si>
    <t>В/от на СОИ</t>
  </si>
  <si>
    <t>Отопление НП</t>
  </si>
  <si>
    <t>Содержан.18</t>
  </si>
  <si>
    <t>Вид услуг</t>
  </si>
  <si>
    <t>Тариф руб/кв.м</t>
  </si>
  <si>
    <t>Размер платы</t>
  </si>
  <si>
    <t>Итог, май 2018</t>
  </si>
  <si>
    <t>Итог, апрель 2018</t>
  </si>
  <si>
    <t>Итог, июнь 2018</t>
  </si>
  <si>
    <t>Итог, июль 2018</t>
  </si>
  <si>
    <t>Итог, август 2018</t>
  </si>
  <si>
    <t>Итог, сентябрь 2018</t>
  </si>
  <si>
    <t>Итог, октябрь 2018</t>
  </si>
  <si>
    <t>Итог, ноябрь 2018</t>
  </si>
  <si>
    <t>Промежуточный итог. Итого к оплате апрель-ноябрь 2018</t>
  </si>
  <si>
    <t>Расшифровка апрель-ноябрь 2018</t>
  </si>
  <si>
    <t>Название Поля</t>
  </si>
  <si>
    <t>Данные, которые нужно ввести</t>
  </si>
  <si>
    <t>Комментарий по заполнению поля</t>
  </si>
  <si>
    <t>от ФИО</t>
  </si>
  <si>
    <t>Мобильный телефон</t>
  </si>
  <si>
    <t>Поповой Натальи Сергеевны</t>
  </si>
  <si>
    <t>Ваш номер телефона, при желании можно не заполнять</t>
  </si>
  <si>
    <t>Площадь квартиры взять из любой квитанции от УК или посмотреть в системе ГИС ЖКХ.</t>
  </si>
  <si>
    <t>Кому: Директору УК СМСС-Сервис</t>
  </si>
  <si>
    <t>Бороде Алексею Владимировичу</t>
  </si>
  <si>
    <t>Заявление</t>
  </si>
  <si>
    <t>По соглашению от 25 января 2019 между Бородой А.В. и председателем совета МКД по ул.Николаева д.18 Елисеевым Алексеем Николаевичем сторона УК СМСС-Сервис по п 3.2 обязуется «произвести перерасчет стоимости услуг по содержанию и текущему ремонту общего имущества МКД по Николаева 18 в соответствии с ежемесячными актами приемки, указанными в п.2.1 настоящего соглашения по заявлению собственников, с момента подписания последними акта приема-передачи (договора купли-продажи) помещения до момент выбора УК и установления тарифа Протоколом общего собрания собственников №4 от 23.11.2018г».</t>
  </si>
  <si>
    <t>Дата:</t>
  </si>
  <si>
    <t>Подпись:</t>
  </si>
  <si>
    <t>Дополнительно за Декабрь 2018 требуется корректировка, так как личное потребление воды и водоотведение записано в счет услуг УК СМСС-Сервис.</t>
  </si>
  <si>
    <t>Месяц покупки квартиры подписания Акта приема-передачи или покупки квартиры.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</si>
  <si>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</si>
  <si>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</si>
  <si>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</si>
  <si>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</si>
  <si>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</si>
  <si>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</si>
  <si>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</si>
  <si>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Column1</t>
  </si>
  <si>
    <t>Промежуточный итог. Итого к оплате май-ноябрь 2018</t>
  </si>
  <si>
    <t>Промежуточный итог. Итого к оплате дата покупки-ноябрь 2018</t>
  </si>
  <si>
    <t>Промежуточный итог. Итого к оплате июнь-ноябрь 2018</t>
  </si>
  <si>
    <t>Промежуточный итог. Итого к оплате июль-ноябрь 2018</t>
  </si>
  <si>
    <t>Промежуточный итог. Итого к оплате август-ноябрь 2018</t>
  </si>
  <si>
    <t>Промежуточный итог. Итого к оплате сентябрь-ноябрь 2018</t>
  </si>
  <si>
    <t>Промежуточный итог. Итого к оплате октябрь-ноябрь 2018</t>
  </si>
  <si>
    <t>Если вы подписали акт 30-31 марта, то Выберете "Апрель 2018".</t>
  </si>
  <si>
    <t>Рассчеты прилагаю на отдельном листе в документе.</t>
  </si>
  <si>
    <t>Прошу произвести корректировку.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</si>
</sst>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 applyBorder="1" applyAlignment="1">
      <alignment wrapText="1"/>
    </xf>
    <xf numFmtId="0" fontId="0" fillId="0" borderId="0" xfId="0" applyNumberForma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" fontId="0" fillId="0" borderId="0" xfId="0" applyNumberFormat="1"/>
    <xf numFmtId="2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3" borderId="8" xfId="0" applyFill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3" borderId="0" xfId="0" applyFill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3" borderId="9" xfId="0" applyFill="1" applyBorder="1" applyAlignment="1">
      <alignment horizontal="left" vertical="top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3" borderId="0" xfId="0" applyNumberFormat="1" applyFill="1" applyBorder="1" applyAlignment="1">
      <alignment horizontal="left" vertical="top"/>
    </xf>
    <xf numFmtId="49" fontId="0" fillId="0" borderId="0" xfId="0" applyNumberFormat="1"/>
    <xf numFmtId="0" fontId="0" fillId="0" borderId="12" xfId="0" applyBorder="1" applyAlignment="1">
      <alignment vertical="top" wrapText="1"/>
    </xf>
    <xf numFmtId="49" fontId="0" fillId="3" borderId="13" xfId="0" applyNumberFormat="1" applyFill="1" applyBorder="1" applyAlignment="1">
      <alignment horizontal="left" vertical="top"/>
    </xf>
    <xf numFmtId="0" fontId="0" fillId="0" borderId="14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22">
    <dxf>
      <numFmt numFmtId="30" formatCode="@"/>
    </dxf>
    <dxf>
      <numFmt numFmtId="30" formatCode="@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1" formatCode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3:C8" totalsRowShown="0" dataDxfId="21">
  <tableColumns count="3">
    <tableColumn id="1" name="Название Поля" dataDxfId="20"/>
    <tableColumn id="2" name="Данные, которые нужно ввести" dataDxfId="19"/>
    <tableColumn id="3" name="Комментарий по заполнению поля" dataDxfId="18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" name="Table1" displayName="Table1" ref="A76:A83" totalsRowShown="0" headerRowDxfId="1">
  <autoFilter ref="A76:A83"/>
  <tableColumns count="1">
    <tableColumn id="1" name="Column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2:C18" totalsRowCount="1">
  <autoFilter ref="A12:C17"/>
  <tableColumns count="3">
    <tableColumn id="1" name="Вид услуг" totalsRowLabel="Итог, апрель 2018"/>
    <tableColumn id="2" name="Тариф руб/кв.м"/>
    <tableColumn id="3" name="Размер платы" totalsRowFunction="sum" dataDxfId="17" totalsRowDxfId="16">
      <calculatedColumnFormula>Таблица4[[#This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Таблица46" displayName="Таблица46" ref="A20:C26" totalsRowCount="1">
  <autoFilter ref="A20:C25"/>
  <tableColumns count="3">
    <tableColumn id="1" name="Вид услуг" totalsRowLabel="Итог, май 2018"/>
    <tableColumn id="2" name="Тариф руб/кв.м"/>
    <tableColumn id="3" name="Размер платы" totalsRowFunction="sum" dataDxfId="15" totalsRowDxfId="14">
      <calculatedColumnFormula>Таблица46[[#This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467" displayName="Таблица467" ref="A28:C34" totalsRowCount="1">
  <autoFilter ref="A28:C33"/>
  <tableColumns count="3">
    <tableColumn id="1" name="Вид услуг" totalsRowLabel="Итог, июнь 2018"/>
    <tableColumn id="2" name="Тариф руб/кв.м"/>
    <tableColumn id="3" name="Размер платы" totalsRowFunction="sum" dataDxfId="13" totalsRowDxfId="12">
      <calculatedColumnFormula>Таблица467[[#This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Таблица4678" displayName="Таблица4678" ref="A36:C42" totalsRowCount="1">
  <autoFilter ref="A36:C41"/>
  <tableColumns count="3">
    <tableColumn id="1" name="Вид услуг" totalsRowLabel="Итог, июль 2018"/>
    <tableColumn id="2" name="Тариф руб/кв.м"/>
    <tableColumn id="3" name="Размер платы" totalsRowFunction="sum" dataDxfId="11" totalsRowDxfId="10">
      <calculatedColumnFormula>Таблица4678[[#This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Таблица46789" displayName="Таблица46789" ref="A44:C50" totalsRowCount="1">
  <autoFilter ref="A44:C49"/>
  <tableColumns count="3">
    <tableColumn id="1" name="Вид услуг" totalsRowLabel="Итог, август 2018"/>
    <tableColumn id="2" name="Тариф руб/кв.м"/>
    <tableColumn id="3" name="Размер платы" totalsRowFunction="sum" dataDxfId="9" totalsRowDxfId="8">
      <calculatedColumnFormula>Таблица46789[[#This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Таблица4678910" displayName="Таблица4678910" ref="A52:C58" totalsRowCount="1">
  <autoFilter ref="A52:C57"/>
  <tableColumns count="3">
    <tableColumn id="1" name="Вид услуг" totalsRowLabel="Итог, сентябрь 2018"/>
    <tableColumn id="2" name="Тариф руб/кв.м"/>
    <tableColumn id="3" name="Размер платы" totalsRowFunction="sum" dataDxfId="7" totalsRowDxfId="6">
      <calculatedColumnFormula>Таблица4678910[[#This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Таблица467891011" displayName="Таблица467891011" ref="A60:C66" totalsRowCount="1">
  <autoFilter ref="A60:C65"/>
  <tableColumns count="3">
    <tableColumn id="1" name="Вид услуг" totalsRowLabel="Итог, октябрь 2018"/>
    <tableColumn id="2" name="Тариф руб/кв.м"/>
    <tableColumn id="3" name="Размер платы" totalsRowFunction="sum" dataDxfId="5" totalsRowDxfId="4">
      <calculatedColumnFormula>Таблица467891011[[#This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Таблица46789101112" displayName="Таблица46789101112" ref="A68:C74" totalsRowCount="1">
  <autoFilter ref="A68:C73"/>
  <tableColumns count="3">
    <tableColumn id="1" name="Вид услуг" totalsRowLabel="Итог, ноябрь 2018"/>
    <tableColumn id="2" name="Тариф руб/кв.м"/>
    <tableColumn id="3" name="Размер платы" totalsRowFunction="sum" dataDxfId="3" totalsRowDxfId="2">
      <calculatedColumnFormula>Таблица46789101112[[#This Row],[Тариф руб/кв.м]]*'Данные для ввода'!$B$5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4" sqref="B4"/>
    </sheetView>
  </sheetViews>
  <sheetFormatPr defaultRowHeight="15" x14ac:dyDescent="0.25"/>
  <cols>
    <col min="1" max="1" width="47.7109375" customWidth="1"/>
    <col min="2" max="2" width="35" customWidth="1"/>
    <col min="3" max="3" width="56.140625" customWidth="1"/>
  </cols>
  <sheetData>
    <row r="1" spans="1:3" ht="15.75" thickBot="1" x14ac:dyDescent="0.3">
      <c r="A1" s="30" t="s">
        <v>0</v>
      </c>
      <c r="B1" s="31"/>
      <c r="C1" s="32"/>
    </row>
    <row r="3" spans="1:3" x14ac:dyDescent="0.25">
      <c r="A3" t="s">
        <v>30</v>
      </c>
      <c r="B3" t="s">
        <v>31</v>
      </c>
      <c r="C3" t="s">
        <v>32</v>
      </c>
    </row>
    <row r="4" spans="1:3" x14ac:dyDescent="0.25">
      <c r="A4" s="12" t="s">
        <v>1</v>
      </c>
      <c r="B4" s="13">
        <v>337</v>
      </c>
      <c r="C4" s="18"/>
    </row>
    <row r="5" spans="1:3" ht="30" x14ac:dyDescent="0.25">
      <c r="A5" s="14" t="s">
        <v>2</v>
      </c>
      <c r="B5" s="25">
        <v>58.5</v>
      </c>
      <c r="C5" s="19" t="s">
        <v>37</v>
      </c>
    </row>
    <row r="6" spans="1:3" x14ac:dyDescent="0.25">
      <c r="A6" s="14" t="s">
        <v>33</v>
      </c>
      <c r="B6" s="15" t="s">
        <v>35</v>
      </c>
      <c r="C6" s="19"/>
    </row>
    <row r="7" spans="1:3" x14ac:dyDescent="0.25">
      <c r="A7" s="16" t="s">
        <v>34</v>
      </c>
      <c r="B7" s="17">
        <v>89134445566</v>
      </c>
      <c r="C7" s="20" t="s">
        <v>36</v>
      </c>
    </row>
    <row r="8" spans="1:3" ht="30" x14ac:dyDescent="0.25">
      <c r="A8" s="27" t="s">
        <v>45</v>
      </c>
      <c r="B8" s="28" t="s">
        <v>46</v>
      </c>
      <c r="C8" s="29" t="s">
        <v>61</v>
      </c>
    </row>
    <row r="9" spans="1:3" x14ac:dyDescent="0.25">
      <c r="A9" s="11"/>
      <c r="B9" s="11"/>
      <c r="C9" s="11"/>
    </row>
    <row r="10" spans="1:3" x14ac:dyDescent="0.25">
      <c r="A10" s="11"/>
      <c r="B10" s="11"/>
      <c r="C10" s="11"/>
    </row>
    <row r="11" spans="1:3" x14ac:dyDescent="0.25">
      <c r="A11" s="11"/>
      <c r="B11" s="11"/>
      <c r="C11" s="11"/>
    </row>
    <row r="12" spans="1:3" x14ac:dyDescent="0.25">
      <c r="A12" s="11"/>
      <c r="B12" s="11"/>
      <c r="C12" s="11"/>
    </row>
    <row r="13" spans="1:3" x14ac:dyDescent="0.25">
      <c r="A13" s="11"/>
      <c r="B13" s="11"/>
      <c r="C13" s="11"/>
    </row>
    <row r="14" spans="1:3" x14ac:dyDescent="0.25">
      <c r="A14" s="11"/>
      <c r="B14" s="11"/>
      <c r="C14" s="11"/>
    </row>
    <row r="15" spans="1:3" x14ac:dyDescent="0.25">
      <c r="A15" s="11"/>
      <c r="B15" s="11"/>
      <c r="C15" s="11"/>
    </row>
    <row r="16" spans="1:3" x14ac:dyDescent="0.25">
      <c r="A16" s="11"/>
      <c r="B16" s="11"/>
      <c r="C16" s="11"/>
    </row>
    <row r="17" spans="1:3" x14ac:dyDescent="0.25">
      <c r="A17" s="11"/>
      <c r="B17" s="11"/>
      <c r="C17" s="11"/>
    </row>
    <row r="18" spans="1:3" x14ac:dyDescent="0.25">
      <c r="A18" s="11"/>
      <c r="B18" s="11"/>
      <c r="C18" s="11"/>
    </row>
    <row r="19" spans="1:3" x14ac:dyDescent="0.25">
      <c r="A19" s="11"/>
      <c r="B19" s="11"/>
      <c r="C19" s="11"/>
    </row>
    <row r="20" spans="1:3" x14ac:dyDescent="0.25">
      <c r="A20" s="11"/>
      <c r="B20" s="11"/>
      <c r="C20" s="11"/>
    </row>
    <row r="21" spans="1:3" x14ac:dyDescent="0.25">
      <c r="A21" s="11"/>
      <c r="B21" s="11"/>
      <c r="C21" s="11"/>
    </row>
    <row r="22" spans="1:3" x14ac:dyDescent="0.25">
      <c r="A22" s="11"/>
      <c r="B22" s="11"/>
      <c r="C22" s="11"/>
    </row>
    <row r="23" spans="1:3" x14ac:dyDescent="0.25">
      <c r="A23" s="11"/>
      <c r="B23" s="11"/>
      <c r="C23" s="11"/>
    </row>
    <row r="24" spans="1:3" x14ac:dyDescent="0.25">
      <c r="A24" s="11"/>
      <c r="B24" s="11"/>
      <c r="C24" s="11"/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Поле обязательно" error="Выберете одно из значений">
          <x14:formula1>
            <xm:f>Расчеты!$A$77:$A$83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7" sqref="A17"/>
    </sheetView>
  </sheetViews>
  <sheetFormatPr defaultRowHeight="15" x14ac:dyDescent="0.25"/>
  <cols>
    <col min="1" max="1" width="84.5703125" customWidth="1"/>
  </cols>
  <sheetData>
    <row r="1" spans="1:1" x14ac:dyDescent="0.25">
      <c r="A1" s="21" t="s">
        <v>38</v>
      </c>
    </row>
    <row r="2" spans="1:1" x14ac:dyDescent="0.25">
      <c r="A2" s="21" t="s">
        <v>39</v>
      </c>
    </row>
    <row r="3" spans="1:1" x14ac:dyDescent="0.25">
      <c r="A3" s="22" t="str">
        <f>CONCATENATE("от ",'Данные для ввода'!B6)</f>
        <v>от Поповой Натальи Сергеевны</v>
      </c>
    </row>
    <row r="4" spans="1:1" x14ac:dyDescent="0.25">
      <c r="A4" s="22" t="str">
        <f>CONCATENATE("Николаева д.18, кв.",'Данные для ввода'!B4,", моб.т. ",'Данные для ввода'!B7)</f>
        <v>Николаева д.18, кв.337, моб.т. 89134445566</v>
      </c>
    </row>
    <row r="6" spans="1:1" ht="18.75" x14ac:dyDescent="0.3">
      <c r="A6" s="23" t="s">
        <v>40</v>
      </c>
    </row>
    <row r="7" spans="1:1" ht="120" x14ac:dyDescent="0.25">
      <c r="A7" s="24" t="s">
        <v>41</v>
      </c>
    </row>
    <row r="8" spans="1:1" x14ac:dyDescent="0.25">
      <c r="A8" s="24"/>
    </row>
    <row r="9" spans="1:1" ht="60" x14ac:dyDescent="0.25">
      <c r="A9" s="24" t="str">
        <f>CONCATENATE("Согласно приложенным расшифровкам, стоимость услуг по содержанию и текущему ремонту ОИ МКД по Николаева 18-",'Данные для ввода'!B4," в период ",'Данные для ввода'!B8," (с момента подписания акта приема передачи/покупки квартиры) - Ноябрь 2018г  включительно составляет ",Расчеты!B8, " руб.")</f>
        <v>Согласно приложенным расшифровкам, стоимость услуг по содержанию и текущему ремонту ОИ МКД по Николаева 18-337 в период Апрель 2018 (с момента подписания акта приема передачи/покупки квартиры) - Ноябрь 2018г  включительно составляет 16922,53 руб.</v>
      </c>
    </row>
    <row r="11" spans="1:1" ht="30" x14ac:dyDescent="0.25">
      <c r="A11" s="24" t="s">
        <v>44</v>
      </c>
    </row>
    <row r="13" spans="1:1" x14ac:dyDescent="0.25">
      <c r="A13" s="24" t="s">
        <v>62</v>
      </c>
    </row>
    <row r="15" spans="1:1" x14ac:dyDescent="0.25">
      <c r="A15" s="24" t="s">
        <v>63</v>
      </c>
    </row>
    <row r="17" spans="1:1" x14ac:dyDescent="0.25">
      <c r="A17" s="24"/>
    </row>
    <row r="19" spans="1:1" x14ac:dyDescent="0.25">
      <c r="A19" s="24" t="s">
        <v>42</v>
      </c>
    </row>
    <row r="20" spans="1:1" x14ac:dyDescent="0.25">
      <c r="A20" s="24" t="s">
        <v>43</v>
      </c>
    </row>
  </sheetData>
  <sheetProtection password="F413" sheet="1" objects="1" scenarios="1"/>
  <printOptions gridLine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C8" sqref="C8"/>
    </sheetView>
  </sheetViews>
  <sheetFormatPr defaultRowHeight="15" x14ac:dyDescent="0.25"/>
  <cols>
    <col min="1" max="1" width="37.42578125" bestFit="1" customWidth="1"/>
    <col min="2" max="2" width="17" customWidth="1"/>
    <col min="3" max="3" width="19.7109375" bestFit="1" customWidth="1"/>
    <col min="4" max="4" width="93.7109375" bestFit="1" customWidth="1"/>
  </cols>
  <sheetData>
    <row r="1" spans="1:3" ht="30" x14ac:dyDescent="0.25">
      <c r="A1" s="9" t="s">
        <v>28</v>
      </c>
      <c r="B1" s="10">
        <f>ROUND(Таблица4[[#Totals],[Размер платы]]+Таблица46[[#Totals],[Размер платы]]+Таблица467[[#Totals],[Размер платы]]+Таблица4678[[#Totals],[Размер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16922.53</v>
      </c>
    </row>
    <row r="2" spans="1:3" ht="30" x14ac:dyDescent="0.25">
      <c r="A2" s="9" t="s">
        <v>54</v>
      </c>
      <c r="B2" s="10">
        <f>ROUND(Таблица46[[#Totals],[Размер платы]]+Таблица467[[#Totals],[Размер платы]]+Таблица4678[[#Totals],[Размер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14800.27</v>
      </c>
    </row>
    <row r="3" spans="1:3" ht="30" x14ac:dyDescent="0.25">
      <c r="A3" s="9" t="s">
        <v>56</v>
      </c>
      <c r="B3" s="10">
        <f>ROUND(Таблица467[[#Totals],[Размер платы]]+Таблица4678[[#Totals],[Размер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12668.06</v>
      </c>
    </row>
    <row r="4" spans="1:3" ht="30" x14ac:dyDescent="0.25">
      <c r="A4" s="9" t="s">
        <v>57</v>
      </c>
      <c r="B4" s="10">
        <f>ROUND(Таблица4678[[#Totals],[Размер платы]]+Таблица46789[[#Totals],[Размер платы]]+Таблица4678910[[#Totals],[Размер платы]]+Таблица467891011[[#Totals],[Размер платы]]+Таблица46789101112[[#Totals],[Размер платы]],2)</f>
        <v>10349.24</v>
      </c>
    </row>
    <row r="5" spans="1:3" ht="30" x14ac:dyDescent="0.25">
      <c r="A5" s="9" t="s">
        <v>58</v>
      </c>
      <c r="B5" s="10">
        <f>ROUND(Таблица46789[[#Totals],[Размер платы]]+Таблица4678910[[#Totals],[Размер платы]]+Таблица467891011[[#Totals],[Размер платы]]+Таблица46789101112[[#Totals],[Размер платы]],2)</f>
        <v>8338.24</v>
      </c>
    </row>
    <row r="6" spans="1:3" ht="30" x14ac:dyDescent="0.25">
      <c r="A6" s="9" t="s">
        <v>59</v>
      </c>
      <c r="B6" s="10">
        <f>ROUND(Таблица4678910[[#Totals],[Размер платы]]+Таблица467891011[[#Totals],[Размер платы]]+Таблица46789101112[[#Totals],[Размер платы]],2)</f>
        <v>6360.59</v>
      </c>
    </row>
    <row r="7" spans="1:3" ht="30" x14ac:dyDescent="0.25">
      <c r="A7" s="9" t="s">
        <v>60</v>
      </c>
      <c r="B7" s="10">
        <f>ROUND(Таблица467891011[[#Totals],[Размер платы]]+Таблица46789101112[[#Totals],[Размер платы]],2)</f>
        <v>4237.8599999999997</v>
      </c>
    </row>
    <row r="8" spans="1:3" ht="30" x14ac:dyDescent="0.25">
      <c r="A8" s="9" t="s">
        <v>55</v>
      </c>
      <c r="B8" s="10">
        <f>IF(Table2[[#This Row],[Данные, которые нужно ввести]]=Расчеты!A77,Расчеты!B1,IF(Table2[[#This Row],[Данные, которые нужно ввести]]=Расчеты!A78,Расчеты!B2,IF(Table2[[#This Row],[Данные, которые нужно ввести]]=Расчеты!A79,Расчеты!B3,IF(Table2[[#This Row],[Данные, которые нужно ввести]]=Расчеты!A80,Расчеты!B4,IF(Table2[[#This Row],[Данные, которые нужно ввести]]=Расчеты!A81,Расчеты!B5,IF(Table2[[#This Row],[Данные, которые нужно ввести]]=Расчеты!A82,Расчеты!B6,Расчеты!B7))))))</f>
        <v>16922.53</v>
      </c>
    </row>
    <row r="9" spans="1:3" x14ac:dyDescent="0.25">
      <c r="A9" s="3"/>
      <c r="B9" s="8"/>
      <c r="C9" s="2"/>
    </row>
    <row r="10" spans="1:3" x14ac:dyDescent="0.25">
      <c r="A10" s="3"/>
      <c r="B10" s="4"/>
    </row>
    <row r="11" spans="1:3" x14ac:dyDescent="0.25">
      <c r="A11" s="33" t="s">
        <v>29</v>
      </c>
      <c r="B11" s="33"/>
      <c r="C11" s="33"/>
    </row>
    <row r="12" spans="1:3" x14ac:dyDescent="0.25">
      <c r="A12" s="6" t="s">
        <v>17</v>
      </c>
      <c r="B12" s="5" t="s">
        <v>18</v>
      </c>
      <c r="C12" s="1" t="s">
        <v>19</v>
      </c>
    </row>
    <row r="13" spans="1:3" x14ac:dyDescent="0.25">
      <c r="A13" t="s">
        <v>12</v>
      </c>
      <c r="B13">
        <v>2.92</v>
      </c>
      <c r="C13" s="7">
        <f>Таблица4[[#This Row],[Тариф руб/кв.м]]*'Данные для ввода'!$B$5</f>
        <v>170.82</v>
      </c>
    </row>
    <row r="14" spans="1:3" x14ac:dyDescent="0.25">
      <c r="A14" t="s">
        <v>13</v>
      </c>
      <c r="B14">
        <v>0.08</v>
      </c>
      <c r="C14" s="7">
        <f>Таблица4[[#This Row],[Тариф руб/кв.м]]*'Данные для ввода'!$B$5</f>
        <v>4.68</v>
      </c>
    </row>
    <row r="15" spans="1:3" x14ac:dyDescent="0.25">
      <c r="A15" t="s">
        <v>14</v>
      </c>
      <c r="B15">
        <v>0.12</v>
      </c>
      <c r="C15" s="7">
        <f>Таблица4[[#This Row],[Тариф руб/кв.м]]*'Данные для ввода'!$B$5</f>
        <v>7.02</v>
      </c>
    </row>
    <row r="16" spans="1:3" x14ac:dyDescent="0.25">
      <c r="A16" t="s">
        <v>15</v>
      </c>
      <c r="B16">
        <v>19.707999999999998</v>
      </c>
      <c r="C16" s="7">
        <f>Таблица4[[#This Row],[Тариф руб/кв.м]]*'Данные для ввода'!$B$5</f>
        <v>1152.9179999999999</v>
      </c>
    </row>
    <row r="17" spans="1:3" x14ac:dyDescent="0.25">
      <c r="A17" t="s">
        <v>16</v>
      </c>
      <c r="B17">
        <v>13.45</v>
      </c>
      <c r="C17" s="7">
        <f>Таблица4[[#This Row],[Тариф руб/кв.м]]*'Данные для ввода'!$B$5</f>
        <v>786.82499999999993</v>
      </c>
    </row>
    <row r="18" spans="1:3" x14ac:dyDescent="0.25">
      <c r="A18" t="s">
        <v>21</v>
      </c>
      <c r="C18" s="2">
        <f>SUBTOTAL(109,Таблица4[Размер платы])</f>
        <v>2122.2629999999999</v>
      </c>
    </row>
    <row r="20" spans="1:3" x14ac:dyDescent="0.25">
      <c r="A20" s="6" t="s">
        <v>17</v>
      </c>
      <c r="B20" s="5" t="s">
        <v>18</v>
      </c>
      <c r="C20" s="1" t="s">
        <v>19</v>
      </c>
    </row>
    <row r="21" spans="1:3" x14ac:dyDescent="0.25">
      <c r="A21" t="s">
        <v>12</v>
      </c>
      <c r="B21">
        <v>2.92</v>
      </c>
      <c r="C21" s="7">
        <f>Таблица46[[#This Row],[Тариф руб/кв.м]]*'Данные для ввода'!$B$5</f>
        <v>170.82</v>
      </c>
    </row>
    <row r="22" spans="1:3" x14ac:dyDescent="0.25">
      <c r="A22" t="s">
        <v>13</v>
      </c>
      <c r="B22">
        <v>0.08</v>
      </c>
      <c r="C22" s="7">
        <f>Таблица46[[#This Row],[Тариф руб/кв.м]]*'Данные для ввода'!$B$5</f>
        <v>4.68</v>
      </c>
    </row>
    <row r="23" spans="1:3" x14ac:dyDescent="0.25">
      <c r="A23" t="s">
        <v>14</v>
      </c>
      <c r="B23">
        <v>0.12</v>
      </c>
      <c r="C23" s="7">
        <f>Таблица46[[#This Row],[Тариф руб/кв.м]]*'Данные для ввода'!$B$5</f>
        <v>7.02</v>
      </c>
    </row>
    <row r="24" spans="1:3" x14ac:dyDescent="0.25">
      <c r="A24" t="s">
        <v>15</v>
      </c>
      <c r="B24">
        <v>19.707999999999998</v>
      </c>
      <c r="C24" s="7">
        <f>Таблица46[[#This Row],[Тариф руб/кв.м]]*'Данные для ввода'!$B$5</f>
        <v>1152.9179999999999</v>
      </c>
    </row>
    <row r="25" spans="1:3" x14ac:dyDescent="0.25">
      <c r="A25" t="s">
        <v>16</v>
      </c>
      <c r="B25">
        <v>13.62</v>
      </c>
      <c r="C25" s="7">
        <f>Таблица46[[#This Row],[Тариф руб/кв.м]]*'Данные для ввода'!$B$5</f>
        <v>796.77</v>
      </c>
    </row>
    <row r="26" spans="1:3" x14ac:dyDescent="0.25">
      <c r="A26" t="s">
        <v>20</v>
      </c>
      <c r="C26" s="2">
        <f>SUBTOTAL(109,Таблица46[Размер платы])</f>
        <v>2132.2079999999996</v>
      </c>
    </row>
    <row r="28" spans="1:3" x14ac:dyDescent="0.25">
      <c r="A28" s="6" t="s">
        <v>17</v>
      </c>
      <c r="B28" s="5" t="s">
        <v>18</v>
      </c>
      <c r="C28" s="1" t="s">
        <v>19</v>
      </c>
    </row>
    <row r="29" spans="1:3" x14ac:dyDescent="0.25">
      <c r="A29" t="s">
        <v>12</v>
      </c>
      <c r="B29">
        <v>2.92</v>
      </c>
      <c r="C29" s="7">
        <f>Таблица467[[#This Row],[Тариф руб/кв.м]]*'Данные для ввода'!$B$5</f>
        <v>170.82</v>
      </c>
    </row>
    <row r="30" spans="1:3" x14ac:dyDescent="0.25">
      <c r="A30" t="s">
        <v>13</v>
      </c>
      <c r="B30">
        <v>0.08</v>
      </c>
      <c r="C30" s="7">
        <f>Таблица467[[#This Row],[Тариф руб/кв.м]]*'Данные для ввода'!$B$5</f>
        <v>4.68</v>
      </c>
    </row>
    <row r="31" spans="1:3" x14ac:dyDescent="0.25">
      <c r="A31" t="s">
        <v>14</v>
      </c>
      <c r="B31">
        <v>0.12</v>
      </c>
      <c r="C31" s="7">
        <f>Таблица467[[#This Row],[Тариф руб/кв.м]]*'Данные для ввода'!$B$5</f>
        <v>7.02</v>
      </c>
    </row>
    <row r="32" spans="1:3" x14ac:dyDescent="0.25">
      <c r="A32" t="s">
        <v>15</v>
      </c>
      <c r="B32">
        <v>19.707999999999998</v>
      </c>
      <c r="C32" s="7">
        <f>Таблица467[[#This Row],[Тариф руб/кв.м]]*'Данные для ввода'!$B$5</f>
        <v>1152.9179999999999</v>
      </c>
    </row>
    <row r="33" spans="1:3" x14ac:dyDescent="0.25">
      <c r="A33" t="s">
        <v>16</v>
      </c>
      <c r="B33">
        <v>16.809999999999999</v>
      </c>
      <c r="C33" s="7">
        <f>Таблица467[[#This Row],[Тариф руб/кв.м]]*'Данные для ввода'!$B$5</f>
        <v>983.38499999999988</v>
      </c>
    </row>
    <row r="34" spans="1:3" x14ac:dyDescent="0.25">
      <c r="A34" t="s">
        <v>22</v>
      </c>
      <c r="C34" s="2">
        <f>SUBTOTAL(109,Таблица467[Размер платы])</f>
        <v>2318.8229999999999</v>
      </c>
    </row>
    <row r="36" spans="1:3" x14ac:dyDescent="0.25">
      <c r="A36" s="6" t="s">
        <v>17</v>
      </c>
      <c r="B36" s="5" t="s">
        <v>18</v>
      </c>
      <c r="C36" s="1" t="s">
        <v>19</v>
      </c>
    </row>
    <row r="37" spans="1:3" x14ac:dyDescent="0.25">
      <c r="A37" t="s">
        <v>12</v>
      </c>
      <c r="B37">
        <v>2.92</v>
      </c>
      <c r="C37" s="7">
        <f>Таблица4678[[#This Row],[Тариф руб/кв.м]]*'Данные для ввода'!$B$5</f>
        <v>170.82</v>
      </c>
    </row>
    <row r="38" spans="1:3" x14ac:dyDescent="0.25">
      <c r="A38" t="s">
        <v>13</v>
      </c>
      <c r="B38">
        <v>0.08</v>
      </c>
      <c r="C38" s="7">
        <f>Таблица4678[[#This Row],[Тариф руб/кв.м]]*'Данные для ввода'!$B$5</f>
        <v>4.68</v>
      </c>
    </row>
    <row r="39" spans="1:3" x14ac:dyDescent="0.25">
      <c r="A39" t="s">
        <v>14</v>
      </c>
      <c r="B39">
        <v>0.12</v>
      </c>
      <c r="C39" s="7">
        <f>Таблица4678[[#This Row],[Тариф руб/кв.м]]*'Данные для ввода'!$B$5</f>
        <v>7.02</v>
      </c>
    </row>
    <row r="40" spans="1:3" x14ac:dyDescent="0.25">
      <c r="A40" t="s">
        <v>15</v>
      </c>
      <c r="B40">
        <v>15.606</v>
      </c>
      <c r="C40" s="7">
        <f>Таблица4678[[#This Row],[Тариф руб/кв.м]]*'Данные для ввода'!$B$5</f>
        <v>912.95100000000002</v>
      </c>
    </row>
    <row r="41" spans="1:3" x14ac:dyDescent="0.25">
      <c r="A41" t="s">
        <v>16</v>
      </c>
      <c r="B41">
        <v>15.65</v>
      </c>
      <c r="C41" s="7">
        <f>Таблица4678[[#This Row],[Тариф руб/кв.м]]*'Данные для ввода'!$B$5</f>
        <v>915.52499999999998</v>
      </c>
    </row>
    <row r="42" spans="1:3" x14ac:dyDescent="0.25">
      <c r="A42" t="s">
        <v>23</v>
      </c>
      <c r="C42" s="2">
        <f>SUBTOTAL(109,Таблица4678[Размер платы])</f>
        <v>2010.9960000000001</v>
      </c>
    </row>
    <row r="44" spans="1:3" x14ac:dyDescent="0.25">
      <c r="A44" s="6" t="s">
        <v>17</v>
      </c>
      <c r="B44" s="5" t="s">
        <v>18</v>
      </c>
      <c r="C44" s="1" t="s">
        <v>19</v>
      </c>
    </row>
    <row r="45" spans="1:3" x14ac:dyDescent="0.25">
      <c r="A45" t="s">
        <v>12</v>
      </c>
      <c r="B45">
        <v>2.92</v>
      </c>
      <c r="C45" s="7">
        <f>Таблица46789[[#This Row],[Тариф руб/кв.м]]*'Данные для ввода'!$B$5</f>
        <v>170.82</v>
      </c>
    </row>
    <row r="46" spans="1:3" x14ac:dyDescent="0.25">
      <c r="A46" t="s">
        <v>13</v>
      </c>
      <c r="B46">
        <v>0.08</v>
      </c>
      <c r="C46" s="7">
        <f>Таблица46789[[#This Row],[Тариф руб/кв.м]]*'Данные для ввода'!$B$5</f>
        <v>4.68</v>
      </c>
    </row>
    <row r="47" spans="1:3" x14ac:dyDescent="0.25">
      <c r="A47" t="s">
        <v>14</v>
      </c>
      <c r="B47">
        <v>0.12</v>
      </c>
      <c r="C47" s="7">
        <f>Таблица46789[[#This Row],[Тариф руб/кв.м]]*'Данные для ввода'!$B$5</f>
        <v>7.02</v>
      </c>
    </row>
    <row r="48" spans="1:3" x14ac:dyDescent="0.25">
      <c r="A48" t="s">
        <v>15</v>
      </c>
      <c r="B48">
        <v>15.606</v>
      </c>
      <c r="C48" s="7">
        <f>Таблица46789[[#This Row],[Тариф руб/кв.м]]*'Данные для ввода'!$B$5</f>
        <v>912.95100000000002</v>
      </c>
    </row>
    <row r="49" spans="1:3" x14ac:dyDescent="0.25">
      <c r="A49" t="s">
        <v>16</v>
      </c>
      <c r="B49">
        <v>15.08</v>
      </c>
      <c r="C49" s="7">
        <f>Таблица46789[[#This Row],[Тариф руб/кв.м]]*'Данные для ввода'!$B$5</f>
        <v>882.18</v>
      </c>
    </row>
    <row r="50" spans="1:3" x14ac:dyDescent="0.25">
      <c r="A50" t="s">
        <v>24</v>
      </c>
      <c r="C50" s="2">
        <f>SUBTOTAL(109,Таблица46789[Размер платы])</f>
        <v>1977.6509999999998</v>
      </c>
    </row>
    <row r="52" spans="1:3" x14ac:dyDescent="0.25">
      <c r="A52" s="6" t="s">
        <v>17</v>
      </c>
      <c r="B52" s="5" t="s">
        <v>18</v>
      </c>
      <c r="C52" s="1" t="s">
        <v>19</v>
      </c>
    </row>
    <row r="53" spans="1:3" x14ac:dyDescent="0.25">
      <c r="A53" t="s">
        <v>12</v>
      </c>
      <c r="B53">
        <v>3.13</v>
      </c>
      <c r="C53" s="7">
        <f>Таблица4678910[[#This Row],[Тариф руб/кв.м]]*'Данные для ввода'!$B$5</f>
        <v>183.10499999999999</v>
      </c>
    </row>
    <row r="54" spans="1:3" x14ac:dyDescent="0.25">
      <c r="A54" t="s">
        <v>13</v>
      </c>
      <c r="B54">
        <v>0.09</v>
      </c>
      <c r="C54" s="7">
        <f>Таблица4678910[[#This Row],[Тариф руб/кв.м]]*'Данные для ввода'!$B$5</f>
        <v>5.2649999999999997</v>
      </c>
    </row>
    <row r="55" spans="1:3" x14ac:dyDescent="0.25">
      <c r="A55" t="s">
        <v>14</v>
      </c>
      <c r="B55">
        <v>0.13</v>
      </c>
      <c r="C55" s="7">
        <f>Таблица4678910[[#This Row],[Тариф руб/кв.м]]*'Данные для ввода'!$B$5</f>
        <v>7.6050000000000004</v>
      </c>
    </row>
    <row r="56" spans="1:3" x14ac:dyDescent="0.25">
      <c r="A56" t="s">
        <v>15</v>
      </c>
      <c r="B56">
        <v>15.606</v>
      </c>
      <c r="C56" s="7">
        <f>Таблица4678910[[#This Row],[Тариф руб/кв.м]]*'Данные для ввода'!$B$5</f>
        <v>912.95100000000002</v>
      </c>
    </row>
    <row r="57" spans="1:3" x14ac:dyDescent="0.25">
      <c r="A57" t="s">
        <v>16</v>
      </c>
      <c r="B57">
        <v>17.329999999999998</v>
      </c>
      <c r="C57" s="7">
        <f>Таблица4678910[[#This Row],[Тариф руб/кв.м]]*'Данные для ввода'!$B$5</f>
        <v>1013.8049999999999</v>
      </c>
    </row>
    <row r="58" spans="1:3" x14ac:dyDescent="0.25">
      <c r="A58" t="s">
        <v>25</v>
      </c>
      <c r="C58" s="2">
        <f>SUBTOTAL(109,Таблица4678910[Размер платы])</f>
        <v>2122.7309999999998</v>
      </c>
    </row>
    <row r="60" spans="1:3" x14ac:dyDescent="0.25">
      <c r="A60" s="6" t="s">
        <v>17</v>
      </c>
      <c r="B60" s="5" t="s">
        <v>18</v>
      </c>
      <c r="C60" s="1" t="s">
        <v>19</v>
      </c>
    </row>
    <row r="61" spans="1:3" x14ac:dyDescent="0.25">
      <c r="A61" t="s">
        <v>12</v>
      </c>
      <c r="B61">
        <v>3.13</v>
      </c>
      <c r="C61" s="7">
        <f>Таблица467891011[[#This Row],[Тариф руб/кв.м]]*'Данные для ввода'!$B$5</f>
        <v>183.10499999999999</v>
      </c>
    </row>
    <row r="62" spans="1:3" x14ac:dyDescent="0.25">
      <c r="A62" t="s">
        <v>13</v>
      </c>
      <c r="B62">
        <v>0.09</v>
      </c>
      <c r="C62" s="7">
        <f>Таблица467891011[[#This Row],[Тариф руб/кв.м]]*'Данные для ввода'!$B$5</f>
        <v>5.2649999999999997</v>
      </c>
    </row>
    <row r="63" spans="1:3" x14ac:dyDescent="0.25">
      <c r="A63" t="s">
        <v>14</v>
      </c>
      <c r="B63">
        <v>0.13</v>
      </c>
      <c r="C63" s="7">
        <f>Таблица467891011[[#This Row],[Тариф руб/кв.м]]*'Данные для ввода'!$B$5</f>
        <v>7.6050000000000004</v>
      </c>
    </row>
    <row r="64" spans="1:3" x14ac:dyDescent="0.25">
      <c r="A64" t="s">
        <v>15</v>
      </c>
      <c r="B64">
        <v>15.606</v>
      </c>
      <c r="C64" s="7">
        <f>Таблица467891011[[#This Row],[Тариф руб/кв.м]]*'Данные для ввода'!$B$5</f>
        <v>912.95100000000002</v>
      </c>
    </row>
    <row r="65" spans="1:3" x14ac:dyDescent="0.25">
      <c r="A65" t="s">
        <v>16</v>
      </c>
      <c r="B65">
        <v>15.53</v>
      </c>
      <c r="C65" s="7">
        <f>Таблица467891011[[#This Row],[Тариф руб/кв.м]]*'Данные для ввода'!$B$5</f>
        <v>908.505</v>
      </c>
    </row>
    <row r="66" spans="1:3" x14ac:dyDescent="0.25">
      <c r="A66" t="s">
        <v>26</v>
      </c>
      <c r="C66" s="2">
        <f>SUBTOTAL(109,Таблица467891011[Размер платы])</f>
        <v>2017.431</v>
      </c>
    </row>
    <row r="68" spans="1:3" x14ac:dyDescent="0.25">
      <c r="A68" s="6" t="s">
        <v>17</v>
      </c>
      <c r="B68" s="5" t="s">
        <v>18</v>
      </c>
      <c r="C68" s="1" t="s">
        <v>19</v>
      </c>
    </row>
    <row r="69" spans="1:3" x14ac:dyDescent="0.25">
      <c r="A69" t="s">
        <v>12</v>
      </c>
      <c r="B69">
        <v>3.13</v>
      </c>
      <c r="C69" s="7">
        <f>Таблица46789101112[[#This Row],[Тариф руб/кв.м]]*'Данные для ввода'!$B$5</f>
        <v>183.10499999999999</v>
      </c>
    </row>
    <row r="70" spans="1:3" x14ac:dyDescent="0.25">
      <c r="A70" t="s">
        <v>13</v>
      </c>
      <c r="B70">
        <v>0.09</v>
      </c>
      <c r="C70" s="7">
        <f>Таблица46789101112[[#This Row],[Тариф руб/кв.м]]*'Данные для ввода'!$B$5</f>
        <v>5.2649999999999997</v>
      </c>
    </row>
    <row r="71" spans="1:3" x14ac:dyDescent="0.25">
      <c r="A71" t="s">
        <v>14</v>
      </c>
      <c r="B71">
        <v>0.13</v>
      </c>
      <c r="C71" s="7">
        <f>Таблица46789101112[[#This Row],[Тариф руб/кв.м]]*'Данные для ввода'!$B$5</f>
        <v>7.6050000000000004</v>
      </c>
    </row>
    <row r="72" spans="1:3" x14ac:dyDescent="0.25">
      <c r="A72" t="s">
        <v>15</v>
      </c>
      <c r="B72">
        <v>15.606</v>
      </c>
      <c r="C72" s="7">
        <f>Таблица46789101112[[#This Row],[Тариф руб/кв.м]]*'Данные для ввода'!$B$5</f>
        <v>912.95100000000002</v>
      </c>
    </row>
    <row r="73" spans="1:3" x14ac:dyDescent="0.25">
      <c r="A73" t="s">
        <v>16</v>
      </c>
      <c r="B73">
        <v>19</v>
      </c>
      <c r="C73" s="7">
        <f>Таблица46789101112[[#This Row],[Тариф руб/кв.м]]*'Данные для ввода'!$B$5</f>
        <v>1111.5</v>
      </c>
    </row>
    <row r="74" spans="1:3" x14ac:dyDescent="0.25">
      <c r="A74" t="s">
        <v>27</v>
      </c>
      <c r="C74" s="2">
        <f>SUBTOTAL(109,Таблица46789101112[Размер платы])</f>
        <v>2220.4259999999999</v>
      </c>
    </row>
    <row r="76" spans="1:3" x14ac:dyDescent="0.25">
      <c r="A76" s="26" t="s">
        <v>53</v>
      </c>
    </row>
    <row r="77" spans="1:3" x14ac:dyDescent="0.25">
      <c r="A77" s="26" t="s">
        <v>46</v>
      </c>
    </row>
    <row r="78" spans="1:3" x14ac:dyDescent="0.25">
      <c r="A78" s="26" t="s">
        <v>47</v>
      </c>
    </row>
    <row r="79" spans="1:3" x14ac:dyDescent="0.25">
      <c r="A79" s="26" t="s">
        <v>48</v>
      </c>
    </row>
    <row r="80" spans="1:3" x14ac:dyDescent="0.25">
      <c r="A80" s="26" t="s">
        <v>49</v>
      </c>
    </row>
    <row r="81" spans="1:1" x14ac:dyDescent="0.25">
      <c r="A81" s="26" t="s">
        <v>50</v>
      </c>
    </row>
    <row r="82" spans="1:1" x14ac:dyDescent="0.25">
      <c r="A82" s="26" t="s">
        <v>51</v>
      </c>
    </row>
    <row r="83" spans="1:1" x14ac:dyDescent="0.25">
      <c r="A83" s="26" t="s">
        <v>52</v>
      </c>
    </row>
  </sheetData>
  <sheetProtection password="F413" sheet="1" objects="1" scenarios="1"/>
  <mergeCells count="1">
    <mergeCell ref="A11:C11"/>
  </mergeCells>
  <pageMargins left="0.7" right="0.7" top="0.75" bottom="0.75" header="0.3" footer="0.3"/>
  <pageSetup paperSize="9" orientation="portrait" horizontalDpi="300" verticalDpi="30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5" x14ac:dyDescent="0.25"/>
  <cols>
    <col min="1" max="1" width="26.28515625" customWidth="1"/>
    <col min="2" max="2" width="26.85546875" bestFit="1" customWidth="1"/>
    <col min="3" max="3" width="25.5703125" customWidth="1"/>
    <col min="4" max="4" width="21.28515625" bestFit="1" customWidth="1"/>
    <col min="5" max="5" width="31.140625" customWidth="1"/>
    <col min="6" max="6" width="49.2851562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</sheetData>
  <sheetProtection password="F413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Данные для ввода</vt:lpstr>
      <vt:lpstr>Заявление</vt:lpstr>
      <vt:lpstr>Расчеты</vt:lpstr>
      <vt:lpstr>Суммы по актам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2019-03-27T13:10:52Z</cp:lastPrinted>
  <dcterms:created xsi:type="dcterms:W3CDTF">2019-03-18T14:00:33Z</dcterms:created>
  <dcterms:modified xsi:type="dcterms:W3CDTF">2019-03-27T15:01:30Z</dcterms:modified>
</cp:coreProperties>
</file>